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e_f\Downloads\"/>
    </mc:Choice>
  </mc:AlternateContent>
  <bookViews>
    <workbookView xWindow="0" yWindow="0" windowWidth="19200" windowHeight="11745"/>
  </bookViews>
  <sheets>
    <sheet name="2015 Suggested Alloc. - Summary" sheetId="1" r:id="rId1"/>
  </sheets>
  <externalReferences>
    <externalReference r:id="rId2"/>
  </externalReferences>
  <definedNames>
    <definedName name="_xlnm.Print_Area" localSheetId="0">'2015 Suggested Alloc. - Summary'!$A$1:$G$39</definedName>
  </definedNames>
  <calcPr calcId="152511"/>
</workbook>
</file>

<file path=xl/calcChain.xml><?xml version="1.0" encoding="utf-8"?>
<calcChain xmlns="http://schemas.openxmlformats.org/spreadsheetml/2006/main">
  <c r="G3" i="1" l="1"/>
  <c r="G6" i="1"/>
  <c r="G13" i="1"/>
  <c r="G22" i="1"/>
  <c r="G21" i="1"/>
  <c r="G20" i="1"/>
  <c r="G19" i="1"/>
  <c r="G17" i="1"/>
  <c r="G8" i="1"/>
  <c r="G33" i="1"/>
  <c r="G7" i="1"/>
  <c r="G5" i="1"/>
  <c r="G36" i="1"/>
  <c r="E27" i="1" l="1"/>
  <c r="D27" i="1"/>
  <c r="E23" i="1"/>
  <c r="D23" i="1"/>
  <c r="E14" i="1"/>
  <c r="D14" i="1"/>
  <c r="D10" i="1"/>
  <c r="E9" i="1"/>
  <c r="E8" i="1"/>
  <c r="E7" i="1"/>
  <c r="E5" i="1"/>
  <c r="E4" i="1"/>
  <c r="D28" i="1" l="1"/>
  <c r="E10" i="1"/>
  <c r="E28" i="1" s="1"/>
</calcChain>
</file>

<file path=xl/sharedStrings.xml><?xml version="1.0" encoding="utf-8"?>
<sst xmlns="http://schemas.openxmlformats.org/spreadsheetml/2006/main" count="116" uniqueCount="83">
  <si>
    <t>Organization</t>
  </si>
  <si>
    <t>Project Name</t>
  </si>
  <si>
    <t>Application Details</t>
  </si>
  <si>
    <t>Requested
Amount</t>
  </si>
  <si>
    <t>Suggested 
Allocation</t>
  </si>
  <si>
    <t>2015 ALLOCATION - $ 1,128,880</t>
  </si>
  <si>
    <t>Catasauqua Borough</t>
  </si>
  <si>
    <t>Curb Cuts
Priority - #1</t>
  </si>
  <si>
    <t>Proposed 60 curb cuts.  Suggested allocation will pay for approximately 30 curb cuts.  $1,600 - $4,600 / cut</t>
  </si>
  <si>
    <t>George Taylor House - Window Restoration
Priority - #2</t>
  </si>
  <si>
    <t>Proposed the repair and reinstall of 8 windows, including repair of stone wall supporting windows.  Suggested allocation will pay for approximately 3 windows.</t>
  </si>
  <si>
    <t>Coopersburg Borough</t>
  </si>
  <si>
    <t>Sanitary Sewer Rehabilitation</t>
  </si>
  <si>
    <t>Proposed - Manhole (22) and sewer line repairs (250 ft)</t>
  </si>
  <si>
    <t>Coplay Borough</t>
  </si>
  <si>
    <t>Street Reconstruction</t>
  </si>
  <si>
    <t>Street reconstruction with curb cuts on Front Street from Chesnut to Coplay Street.</t>
  </si>
  <si>
    <t>Fountain Hill Borough</t>
  </si>
  <si>
    <t>Street reconstruction for .2 miles on Russell Avenue from N. Bergen to N. Hoffert, plus 12 curb cuts.</t>
  </si>
  <si>
    <t>Slatington Borough</t>
  </si>
  <si>
    <t>Street Reconstruction
Priority - #1</t>
  </si>
  <si>
    <t>Reconstruction of West Church Street, Main to Dowell Street.  650 feet, 7 curb cuts and storm water improvements.</t>
  </si>
  <si>
    <t>Street Reconstruction
Priority - #2</t>
  </si>
  <si>
    <t>Reconstruction of West Franklin Street, 4th to 5th Street.  650 feet, 9 curb cuts and storm water improvements.</t>
  </si>
  <si>
    <t>Lehigh Valley Community Land Trust</t>
  </si>
  <si>
    <t>Acquire, Rehab and Resell</t>
  </si>
  <si>
    <t>Acquire, rehab and resell 1 house to a low to moderate income household.</t>
  </si>
  <si>
    <t>HOUSING</t>
  </si>
  <si>
    <t>County of Lehigh</t>
  </si>
  <si>
    <t>CWHR</t>
  </si>
  <si>
    <t>Approximately 5 owner-occupied rehabilitation projects.</t>
  </si>
  <si>
    <t>Catholic Charities</t>
  </si>
  <si>
    <t>Self-sufficiency &amp; Intervention Program</t>
  </si>
  <si>
    <t>Lehigh Carbon Technical Institute</t>
  </si>
  <si>
    <t>LVCIL</t>
  </si>
  <si>
    <t>PLACE</t>
  </si>
  <si>
    <t>Suggested allocation will provide short term rental assistance to approximately 15 households who are homeless or are on the brink of homelessness.  Short-term rental assistance, salaries and fringes.</t>
  </si>
  <si>
    <t>Meals on Wheels</t>
  </si>
  <si>
    <t>Meal Prep and Delivery</t>
  </si>
  <si>
    <t>Subsidizing meals for elderly and disabled households.</t>
  </si>
  <si>
    <t>NPLS</t>
  </si>
  <si>
    <t>LMI Legal Help</t>
  </si>
  <si>
    <t>Legal aide to approximately 30 income eligible households.  Specializing in Fair Housing complaints.</t>
  </si>
  <si>
    <t>The Literacy Center</t>
  </si>
  <si>
    <t>Adult Literacy Instruction</t>
  </si>
  <si>
    <t>ESL, ABE and GED instruction to approximately 60 individuals</t>
  </si>
  <si>
    <t>Administration</t>
  </si>
  <si>
    <t>GRAND TOTAL</t>
  </si>
  <si>
    <t>NOT FUNDED</t>
  </si>
  <si>
    <t>Salisbury Township</t>
  </si>
  <si>
    <t>Sanitary Sewer Replacement</t>
  </si>
  <si>
    <t>Replacement of sewer main along Trout Creek interceptor.  Phase 2</t>
  </si>
  <si>
    <t>Hokendauqua Park</t>
  </si>
  <si>
    <t>Replacement of Bridge #2</t>
  </si>
  <si>
    <t>Replacement of Bridge #2 to improve accessibility</t>
  </si>
  <si>
    <t>Hanover Township</t>
  </si>
  <si>
    <t>Replacement of sewer mains, service laterals and manholes in Chestnut Grove neighborhood</t>
  </si>
  <si>
    <t>Coplay Whitehall Sewer Authority</t>
  </si>
  <si>
    <t>980 linear feet of sanitary sewer replacement including 33 service laterals on S. Front Street</t>
  </si>
  <si>
    <t>Alliance for Building Communities</t>
  </si>
  <si>
    <t>Rental Unit Rehab</t>
  </si>
  <si>
    <t>Kitchen renovations in Catasauqua Towers (75 units) and bathroom upgrades in Slatington (44 units)</t>
  </si>
  <si>
    <t>Community Action Financial Services</t>
  </si>
  <si>
    <t>Foreclosure Mitigation &amp; Housing Counseling</t>
  </si>
  <si>
    <t>Salaries and fringes</t>
  </si>
  <si>
    <t>North Penn Legal Services</t>
  </si>
  <si>
    <t>Fair Housing Coordinator</t>
  </si>
  <si>
    <t>Reason</t>
  </si>
  <si>
    <t>Area is not low to moderate income.</t>
  </si>
  <si>
    <t>Project timeline.  Phase 1 to begin before environmental review is complete.</t>
  </si>
  <si>
    <t>Application did not include a budget.  Applicant didn't forward budget when requested.</t>
  </si>
  <si>
    <t>This is a planning project.  Planning projects fall under administrative cap.</t>
  </si>
  <si>
    <t>ADMINISTRATION
Cap of 20% allocation</t>
  </si>
  <si>
    <t>PUBLIC SERVICES
Cap of 15% after administration (Max $135,465)</t>
  </si>
  <si>
    <t>Funded CDBG Years</t>
  </si>
  <si>
    <t>Rental assistance and/or basic utility assistance for up to 3 months to attain housing stability.  Intensive case management for approximately 30 households.</t>
  </si>
  <si>
    <t>Scholarships for LCHA Residents</t>
  </si>
  <si>
    <t>Scholarships to residents of Lehigh County Housing Authority programs in Heavy Equipment Operations with CDL training.</t>
  </si>
  <si>
    <t>Applicant didn't consider Davis Bacon wage rates, demolition costs.  Lack of secured funding.</t>
  </si>
  <si>
    <t>Public service projects that apply for funding must be currently funded, a new service, or show a quantitative increase in need.  Project doesn't fit into any of these categories.</t>
  </si>
  <si>
    <t>Applicant Request</t>
  </si>
  <si>
    <t>Total Awarded in Previous Years</t>
  </si>
  <si>
    <t>Applicant rejected proposed allocation.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</si>
</sst>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5" x14ac:knownFonts="1">
    <font>
      <sz val="10"/>
      <name val="Arial"/>
    </font>
    <font>
      <b/>
      <sz val="14"/>
      <color indexed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3" borderId="1" xfId="0" applyFont="1" applyFill="1" applyBorder="1" applyAlignment="1">
      <alignment horizontal="left" wrapText="1"/>
    </xf>
    <xf numFmtId="14" fontId="3" fillId="3" borderId="1" xfId="0" applyNumberFormat="1" applyFont="1" applyFill="1" applyBorder="1" applyAlignment="1">
      <alignment horizontal="left" wrapText="1"/>
    </xf>
    <xf numFmtId="164" fontId="3" fillId="3" borderId="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4" borderId="3" xfId="0" applyFont="1" applyFill="1" applyBorder="1" applyAlignment="1">
      <alignment horizontal="left" wrapText="1"/>
    </xf>
    <xf numFmtId="0" fontId="3" fillId="4" borderId="2" xfId="0" applyFont="1" applyFill="1" applyBorder="1" applyAlignment="1">
      <alignment horizontal="left" wrapText="1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/>
    <xf numFmtId="164" fontId="3" fillId="3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4" borderId="8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left" wrapText="1"/>
    </xf>
    <xf numFmtId="164" fontId="3" fillId="0" borderId="9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5" borderId="0" xfId="0" applyFont="1" applyFill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165" fontId="3" fillId="0" borderId="0" xfId="0" applyNumberFormat="1" applyFont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1" fontId="3" fillId="3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wrapText="1"/>
    </xf>
    <xf numFmtId="1" fontId="3" fillId="0" borderId="1" xfId="0" applyNumberFormat="1" applyFont="1" applyBorder="1" applyAlignment="1">
      <alignment horizontal="center" wrapText="1"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" fontId="1" fillId="3" borderId="0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65" fontId="4" fillId="5" borderId="4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65" fontId="3" fillId="0" borderId="1" xfId="0" quotePrefix="1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1590675</xdr:colOff>
      <xdr:row>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33375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1590675</xdr:colOff>
      <xdr:row>9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3333750" y="1001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1590675</xdr:colOff>
      <xdr:row>9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3333750" y="1001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1590675</xdr:colOff>
      <xdr:row>31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3340100" y="960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1590675</xdr:colOff>
      <xdr:row>31</xdr:row>
      <xdr:rowOff>428625</xdr:rowOff>
    </xdr:from>
    <xdr:ext cx="184731" cy="264560"/>
    <xdr:sp macro="" textlink="">
      <xdr:nvSpPr>
        <xdr:cNvPr id="6" name="TextBox 5"/>
        <xdr:cNvSpPr txBox="1"/>
      </xdr:nvSpPr>
      <xdr:spPr>
        <a:xfrm>
          <a:off x="3340100" y="1003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1590675</xdr:colOff>
      <xdr:row>31</xdr:row>
      <xdr:rowOff>428625</xdr:rowOff>
    </xdr:from>
    <xdr:ext cx="184731" cy="264560"/>
    <xdr:sp macro="" textlink="">
      <xdr:nvSpPr>
        <xdr:cNvPr id="7" name="TextBox 6"/>
        <xdr:cNvSpPr txBox="1"/>
      </xdr:nvSpPr>
      <xdr:spPr>
        <a:xfrm>
          <a:off x="3340100" y="1003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%20and%20Community%20Development/FEDERAL%20CDBG/Applications/Subgrantees/2015/2015%20CDBG%20Requests%20-%20Grant%20Allocation%20Work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Applications"/>
      <sheetName val="2015 Suggested Allocations"/>
      <sheetName val="2015 Suggested Alloc. - Summary"/>
      <sheetName val="LSR"/>
    </sheetNames>
    <sheetDataSet>
      <sheetData sheetId="0" refreshError="1"/>
      <sheetData sheetId="1" refreshError="1">
        <row r="3">
          <cell r="I3">
            <v>59400</v>
          </cell>
        </row>
        <row r="4">
          <cell r="I4">
            <v>21600</v>
          </cell>
        </row>
        <row r="5">
          <cell r="I5">
            <v>69608</v>
          </cell>
        </row>
        <row r="7">
          <cell r="I7">
            <v>221334</v>
          </cell>
        </row>
        <row r="8">
          <cell r="I8">
            <v>80492</v>
          </cell>
        </row>
        <row r="9">
          <cell r="I9">
            <v>80880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view="pageBreakPreview" topLeftCell="A22" zoomScale="60" zoomScaleNormal="75" workbookViewId="0">
      <selection activeCell="J32" sqref="J32"/>
    </sheetView>
  </sheetViews>
  <sheetFormatPr defaultRowHeight="18.75" x14ac:dyDescent="0.3"/>
  <cols>
    <col min="1" max="1" width="31.5703125" style="29" customWidth="1"/>
    <col min="2" max="2" width="18.42578125" style="29" bestFit="1" customWidth="1"/>
    <col min="3" max="3" width="64.28515625" style="29" customWidth="1"/>
    <col min="4" max="4" width="18.28515625" style="30" bestFit="1" customWidth="1"/>
    <col min="5" max="5" width="74.140625" style="30" customWidth="1"/>
    <col min="6" max="6" width="13.5703125" style="52" customWidth="1"/>
    <col min="7" max="7" width="19.42578125" style="37" bestFit="1" customWidth="1"/>
    <col min="8" max="16384" width="9.140625" style="15"/>
  </cols>
  <sheetData>
    <row r="1" spans="1:7" s="3" customFormat="1" ht="56.25" customHeight="1" x14ac:dyDescent="0.2">
      <c r="A1" s="1" t="s">
        <v>0</v>
      </c>
      <c r="B1" s="1" t="s">
        <v>1</v>
      </c>
      <c r="C1" s="1" t="s">
        <v>2</v>
      </c>
      <c r="D1" s="2" t="s">
        <v>80</v>
      </c>
      <c r="E1" s="2" t="s">
        <v>4</v>
      </c>
      <c r="F1" s="54" t="s">
        <v>74</v>
      </c>
      <c r="G1" s="55" t="s">
        <v>81</v>
      </c>
    </row>
    <row r="2" spans="1:7" s="4" customFormat="1" ht="26.25" customHeight="1" x14ac:dyDescent="0.3">
      <c r="A2" s="69" t="s">
        <v>5</v>
      </c>
      <c r="B2" s="69"/>
      <c r="C2" s="69"/>
      <c r="D2" s="69"/>
      <c r="E2" s="69"/>
      <c r="F2" s="69"/>
      <c r="G2" s="69"/>
    </row>
    <row r="3" spans="1:7" s="7" customFormat="1" ht="96" customHeight="1" x14ac:dyDescent="0.3">
      <c r="A3" s="5" t="s">
        <v>6</v>
      </c>
      <c r="B3" s="5" t="s">
        <v>7</v>
      </c>
      <c r="C3" s="5" t="s">
        <v>8</v>
      </c>
      <c r="D3" s="6">
        <v>110000</v>
      </c>
      <c r="E3" s="6">
        <v>83725</v>
      </c>
      <c r="F3" s="67">
        <v>6</v>
      </c>
      <c r="G3" s="64">
        <f>SUM(66000+40000+32625+14888+3726.7+103086.25+24413.75+57500+50000+36000+58000)</f>
        <v>486239.7</v>
      </c>
    </row>
    <row r="4" spans="1:7" s="11" customFormat="1" ht="96" customHeight="1" x14ac:dyDescent="0.3">
      <c r="A4" s="8" t="s">
        <v>6</v>
      </c>
      <c r="B4" s="8" t="s">
        <v>9</v>
      </c>
      <c r="C4" s="9" t="s">
        <v>10</v>
      </c>
      <c r="D4" s="10">
        <v>60000</v>
      </c>
      <c r="E4" s="6">
        <f>'[1]2015 Suggested Allocations'!I4</f>
        <v>21600</v>
      </c>
      <c r="F4" s="68"/>
      <c r="G4" s="65"/>
    </row>
    <row r="5" spans="1:7" s="11" customFormat="1" ht="96" customHeight="1" x14ac:dyDescent="0.3">
      <c r="A5" s="8" t="s">
        <v>11</v>
      </c>
      <c r="B5" s="8" t="s">
        <v>12</v>
      </c>
      <c r="C5" s="9" t="s">
        <v>13</v>
      </c>
      <c r="D5" s="10">
        <v>174020</v>
      </c>
      <c r="E5" s="6">
        <f>'[1]2015 Suggested Allocations'!I5</f>
        <v>69608</v>
      </c>
      <c r="F5" s="41">
        <v>7</v>
      </c>
      <c r="G5" s="36">
        <f>SUM(61250+19000+60200+173850+38732+150000+156000+175000+100000)</f>
        <v>934032</v>
      </c>
    </row>
    <row r="6" spans="1:7" s="11" customFormat="1" ht="96" customHeight="1" x14ac:dyDescent="0.3">
      <c r="A6" s="8" t="s">
        <v>14</v>
      </c>
      <c r="B6" s="8" t="s">
        <v>15</v>
      </c>
      <c r="C6" s="9" t="s">
        <v>16</v>
      </c>
      <c r="D6" s="10">
        <v>70000</v>
      </c>
      <c r="E6" s="6">
        <v>70000</v>
      </c>
      <c r="F6" s="41">
        <v>5</v>
      </c>
      <c r="G6" s="36">
        <f>SUM(49223.03+49315.9+56000+20000+49327+18965.9)</f>
        <v>242831.83</v>
      </c>
    </row>
    <row r="7" spans="1:7" s="11" customFormat="1" ht="96" customHeight="1" x14ac:dyDescent="0.3">
      <c r="A7" s="8" t="s">
        <v>17</v>
      </c>
      <c r="B7" s="5" t="s">
        <v>15</v>
      </c>
      <c r="C7" s="9" t="s">
        <v>18</v>
      </c>
      <c r="D7" s="10">
        <v>221334</v>
      </c>
      <c r="E7" s="6">
        <f>'[1]2015 Suggested Allocations'!I7</f>
        <v>221334</v>
      </c>
      <c r="F7" s="41">
        <v>8</v>
      </c>
      <c r="G7" s="36">
        <f>SUM(95000+86000+100000+215000+114106.34+238000+125000+120000)</f>
        <v>1093106.3399999999</v>
      </c>
    </row>
    <row r="8" spans="1:7" s="11" customFormat="1" ht="96" customHeight="1" x14ac:dyDescent="0.3">
      <c r="A8" s="8" t="s">
        <v>19</v>
      </c>
      <c r="B8" s="8" t="s">
        <v>20</v>
      </c>
      <c r="C8" s="8" t="s">
        <v>21</v>
      </c>
      <c r="D8" s="10">
        <v>80492</v>
      </c>
      <c r="E8" s="6">
        <f>'[1]2015 Suggested Allocations'!I8</f>
        <v>80492</v>
      </c>
      <c r="F8" s="67">
        <v>5</v>
      </c>
      <c r="G8" s="66">
        <f>SUM(95000+274520+250357.5+77000+84000+75421)</f>
        <v>856298.5</v>
      </c>
    </row>
    <row r="9" spans="1:7" s="11" customFormat="1" ht="96" customHeight="1" x14ac:dyDescent="0.3">
      <c r="A9" s="8" t="s">
        <v>19</v>
      </c>
      <c r="B9" s="8" t="s">
        <v>22</v>
      </c>
      <c r="C9" s="8" t="s">
        <v>23</v>
      </c>
      <c r="D9" s="10">
        <v>80880</v>
      </c>
      <c r="E9" s="6">
        <f>'[1]2015 Suggested Allocations'!I9</f>
        <v>80880</v>
      </c>
      <c r="F9" s="68"/>
      <c r="G9" s="66"/>
    </row>
    <row r="10" spans="1:7" x14ac:dyDescent="0.3">
      <c r="A10" s="12"/>
      <c r="B10" s="13"/>
      <c r="C10" s="13"/>
      <c r="D10" s="14">
        <f>SUBTOTAL(9,D3:D9)</f>
        <v>796726</v>
      </c>
      <c r="E10" s="14">
        <f>SUM(E3:E9)</f>
        <v>627639</v>
      </c>
      <c r="F10" s="42"/>
    </row>
    <row r="11" spans="1:7" ht="26.25" customHeight="1" x14ac:dyDescent="0.3">
      <c r="A11" s="56" t="s">
        <v>27</v>
      </c>
      <c r="B11" s="57"/>
      <c r="C11" s="57"/>
      <c r="D11" s="57"/>
      <c r="E11" s="57"/>
      <c r="F11" s="57"/>
      <c r="G11" s="57"/>
    </row>
    <row r="12" spans="1:7" s="3" customFormat="1" ht="56.25" customHeight="1" x14ac:dyDescent="0.2">
      <c r="A12" s="1" t="s">
        <v>0</v>
      </c>
      <c r="B12" s="1" t="s">
        <v>1</v>
      </c>
      <c r="C12" s="1" t="s">
        <v>2</v>
      </c>
      <c r="D12" s="2" t="s">
        <v>3</v>
      </c>
      <c r="E12" s="2" t="s">
        <v>4</v>
      </c>
      <c r="F12" s="54" t="s">
        <v>74</v>
      </c>
      <c r="G12" s="55" t="s">
        <v>81</v>
      </c>
    </row>
    <row r="13" spans="1:7" ht="26.25" customHeight="1" x14ac:dyDescent="0.3">
      <c r="A13" s="8" t="s">
        <v>28</v>
      </c>
      <c r="B13" s="8" t="s">
        <v>29</v>
      </c>
      <c r="C13" s="8" t="s">
        <v>30</v>
      </c>
      <c r="D13" s="16">
        <v>200000</v>
      </c>
      <c r="E13" s="16">
        <v>140000</v>
      </c>
      <c r="F13" s="44">
        <v>8</v>
      </c>
      <c r="G13" s="38">
        <f>SUM(192707.23+125573.88+205095.5+30000+168278.47+71420.14+104120+54607.3+143914+75325+10000+50000+19410+96975+30000+120000)</f>
        <v>1497426.52</v>
      </c>
    </row>
    <row r="14" spans="1:7" x14ac:dyDescent="0.3">
      <c r="A14" s="12"/>
      <c r="B14" s="13"/>
      <c r="C14" s="13"/>
      <c r="D14" s="14">
        <f>SUM(D13)</f>
        <v>200000</v>
      </c>
      <c r="E14" s="14">
        <f>SUM(E13)</f>
        <v>140000</v>
      </c>
      <c r="F14" s="42"/>
    </row>
    <row r="15" spans="1:7" s="11" customFormat="1" ht="43.5" customHeight="1" x14ac:dyDescent="0.3">
      <c r="A15" s="57" t="s">
        <v>73</v>
      </c>
      <c r="B15" s="57"/>
      <c r="C15" s="57"/>
      <c r="D15" s="57"/>
      <c r="E15" s="57"/>
      <c r="F15" s="57"/>
      <c r="G15" s="57"/>
    </row>
    <row r="16" spans="1:7" s="3" customFormat="1" ht="56.25" x14ac:dyDescent="0.2">
      <c r="A16" s="1" t="s">
        <v>0</v>
      </c>
      <c r="B16" s="1" t="s">
        <v>1</v>
      </c>
      <c r="C16" s="1" t="s">
        <v>2</v>
      </c>
      <c r="D16" s="2" t="s">
        <v>3</v>
      </c>
      <c r="E16" s="2" t="s">
        <v>4</v>
      </c>
      <c r="F16" s="54" t="s">
        <v>74</v>
      </c>
      <c r="G16" s="55" t="s">
        <v>81</v>
      </c>
    </row>
    <row r="17" spans="1:7" s="11" customFormat="1" ht="56.25" x14ac:dyDescent="0.3">
      <c r="A17" s="5" t="s">
        <v>31</v>
      </c>
      <c r="B17" s="5" t="s">
        <v>32</v>
      </c>
      <c r="C17" s="5" t="s">
        <v>75</v>
      </c>
      <c r="D17" s="6">
        <v>30000</v>
      </c>
      <c r="E17" s="6">
        <v>29700</v>
      </c>
      <c r="F17" s="41">
        <v>7</v>
      </c>
      <c r="G17" s="36">
        <f>SUM(60421+8074+25106+30000+30000+29700+29700)</f>
        <v>213001</v>
      </c>
    </row>
    <row r="18" spans="1:7" s="11" customFormat="1" ht="97.5" customHeight="1" x14ac:dyDescent="0.3">
      <c r="A18" s="5" t="s">
        <v>33</v>
      </c>
      <c r="B18" s="5" t="s">
        <v>76</v>
      </c>
      <c r="C18" s="5" t="s">
        <v>77</v>
      </c>
      <c r="D18" s="6">
        <v>50000</v>
      </c>
      <c r="E18" s="6">
        <v>35365</v>
      </c>
      <c r="F18" s="41">
        <v>0</v>
      </c>
      <c r="G18" s="36">
        <v>0</v>
      </c>
    </row>
    <row r="19" spans="1:7" s="11" customFormat="1" ht="97.5" customHeight="1" x14ac:dyDescent="0.3">
      <c r="A19" s="8" t="s">
        <v>34</v>
      </c>
      <c r="B19" s="8" t="s">
        <v>35</v>
      </c>
      <c r="C19" s="8" t="s">
        <v>36</v>
      </c>
      <c r="D19" s="16">
        <v>45000</v>
      </c>
      <c r="E19" s="16">
        <v>20400</v>
      </c>
      <c r="F19" s="44">
        <v>7</v>
      </c>
      <c r="G19" s="36">
        <f>SUM(15000+25000+25000+20000+20000+20400+20400)</f>
        <v>145800</v>
      </c>
    </row>
    <row r="20" spans="1:7" s="11" customFormat="1" ht="97.5" customHeight="1" x14ac:dyDescent="0.3">
      <c r="A20" s="5" t="s">
        <v>37</v>
      </c>
      <c r="B20" s="5" t="s">
        <v>38</v>
      </c>
      <c r="C20" s="5" t="s">
        <v>39</v>
      </c>
      <c r="D20" s="17">
        <v>30000</v>
      </c>
      <c r="E20" s="17">
        <v>20000</v>
      </c>
      <c r="F20" s="45">
        <v>7</v>
      </c>
      <c r="G20" s="36">
        <f>SUM(4000+12480+30000+30000+30000+20666.14+20000)</f>
        <v>147146.14000000001</v>
      </c>
    </row>
    <row r="21" spans="1:7" s="11" customFormat="1" ht="97.5" customHeight="1" x14ac:dyDescent="0.3">
      <c r="A21" s="5" t="s">
        <v>40</v>
      </c>
      <c r="B21" s="5" t="s">
        <v>41</v>
      </c>
      <c r="C21" s="18" t="s">
        <v>42</v>
      </c>
      <c r="D21" s="17">
        <v>12500</v>
      </c>
      <c r="E21" s="17">
        <v>10000</v>
      </c>
      <c r="F21" s="45">
        <v>7</v>
      </c>
      <c r="G21" s="36">
        <f>SUM(20000+16610.9+8563.49+9795.64+10000+10000+10000)</f>
        <v>84970.03</v>
      </c>
    </row>
    <row r="22" spans="1:7" s="11" customFormat="1" ht="97.5" customHeight="1" x14ac:dyDescent="0.3">
      <c r="A22" s="8" t="s">
        <v>43</v>
      </c>
      <c r="B22" s="8" t="s">
        <v>44</v>
      </c>
      <c r="C22" s="8" t="s">
        <v>45</v>
      </c>
      <c r="D22" s="10">
        <v>39144</v>
      </c>
      <c r="E22" s="10">
        <v>20000</v>
      </c>
      <c r="F22" s="46">
        <v>6</v>
      </c>
      <c r="G22" s="36">
        <f>SUM(10270+12123+32000+45882.37+28640+20000)</f>
        <v>148915.37</v>
      </c>
    </row>
    <row r="23" spans="1:7" ht="26.25" customHeight="1" x14ac:dyDescent="0.3">
      <c r="A23" s="12"/>
      <c r="B23" s="13"/>
      <c r="C23" s="13"/>
      <c r="D23" s="14">
        <f>SUBTOTAL(9,D17:D22)</f>
        <v>206644</v>
      </c>
      <c r="E23" s="14">
        <f>SUM(E17:E22)</f>
        <v>135465</v>
      </c>
      <c r="F23" s="42"/>
    </row>
    <row r="24" spans="1:7" s="11" customFormat="1" ht="39.75" customHeight="1" x14ac:dyDescent="0.3">
      <c r="A24" s="58" t="s">
        <v>72</v>
      </c>
      <c r="B24" s="59"/>
      <c r="C24" s="59"/>
      <c r="D24" s="59"/>
      <c r="E24" s="59"/>
      <c r="F24" s="43"/>
      <c r="G24" s="35"/>
    </row>
    <row r="25" spans="1:7" s="3" customFormat="1" ht="50.25" customHeight="1" x14ac:dyDescent="0.2">
      <c r="A25" s="19" t="s">
        <v>0</v>
      </c>
      <c r="B25" s="19" t="s">
        <v>1</v>
      </c>
      <c r="C25" s="19" t="s">
        <v>2</v>
      </c>
      <c r="D25" s="20" t="s">
        <v>3</v>
      </c>
      <c r="E25" s="20" t="s">
        <v>4</v>
      </c>
      <c r="F25" s="53"/>
      <c r="G25" s="33"/>
    </row>
    <row r="26" spans="1:7" s="11" customFormat="1" ht="26.25" customHeight="1" x14ac:dyDescent="0.3">
      <c r="A26" s="5" t="s">
        <v>46</v>
      </c>
      <c r="B26" s="21" t="s">
        <v>46</v>
      </c>
      <c r="C26" s="22" t="s">
        <v>46</v>
      </c>
      <c r="D26" s="17">
        <v>225776</v>
      </c>
      <c r="E26" s="17">
        <v>225776</v>
      </c>
      <c r="F26" s="47"/>
      <c r="G26" s="35"/>
    </row>
    <row r="27" spans="1:7" ht="26.25" customHeight="1" x14ac:dyDescent="0.3">
      <c r="A27" s="23"/>
      <c r="B27" s="24"/>
      <c r="C27" s="24"/>
      <c r="D27" s="14">
        <f>SUBTOTAL(9,D26:D26)</f>
        <v>225776</v>
      </c>
      <c r="E27" s="14">
        <f>SUM(E26)</f>
        <v>225776</v>
      </c>
      <c r="F27" s="42"/>
    </row>
    <row r="28" spans="1:7" s="11" customFormat="1" x14ac:dyDescent="0.3">
      <c r="A28" s="60" t="s">
        <v>47</v>
      </c>
      <c r="B28" s="61"/>
      <c r="C28" s="62"/>
      <c r="D28" s="17">
        <f>SUM(D10+D23+D27+D14)</f>
        <v>1429146</v>
      </c>
      <c r="E28" s="10">
        <f>E27+E23+E14+E10</f>
        <v>1128880</v>
      </c>
      <c r="F28" s="48"/>
      <c r="G28" s="35"/>
    </row>
    <row r="29" spans="1:7" s="7" customFormat="1" x14ac:dyDescent="0.3">
      <c r="A29" s="25"/>
      <c r="B29" s="25"/>
      <c r="C29" s="25"/>
      <c r="D29" s="25"/>
      <c r="E29" s="25"/>
      <c r="F29" s="49"/>
      <c r="G29" s="34"/>
    </row>
    <row r="30" spans="1:7" s="7" customFormat="1" ht="26.25" customHeight="1" x14ac:dyDescent="0.3">
      <c r="A30" s="63" t="s">
        <v>48</v>
      </c>
      <c r="B30" s="63"/>
      <c r="C30" s="63"/>
      <c r="D30" s="63"/>
      <c r="E30" s="63"/>
      <c r="F30" s="63"/>
      <c r="G30" s="63"/>
    </row>
    <row r="31" spans="1:7" s="3" customFormat="1" ht="56.25" customHeight="1" x14ac:dyDescent="0.2">
      <c r="A31" s="1" t="s">
        <v>0</v>
      </c>
      <c r="B31" s="1" t="s">
        <v>1</v>
      </c>
      <c r="C31" s="1" t="s">
        <v>2</v>
      </c>
      <c r="D31" s="2" t="s">
        <v>3</v>
      </c>
      <c r="E31" s="32" t="s">
        <v>67</v>
      </c>
      <c r="F31" s="40" t="s">
        <v>74</v>
      </c>
      <c r="G31" s="55" t="s">
        <v>81</v>
      </c>
    </row>
    <row r="32" spans="1:7" s="11" customFormat="1" ht="96" customHeight="1" x14ac:dyDescent="0.3">
      <c r="A32" s="8" t="s">
        <v>24</v>
      </c>
      <c r="B32" s="8" t="s">
        <v>25</v>
      </c>
      <c r="C32" s="8" t="s">
        <v>26</v>
      </c>
      <c r="D32" s="10">
        <v>45000</v>
      </c>
      <c r="E32" s="6" t="s">
        <v>82</v>
      </c>
      <c r="F32" s="41">
        <v>1</v>
      </c>
      <c r="G32" s="36">
        <v>45000</v>
      </c>
    </row>
    <row r="33" spans="1:7" s="11" customFormat="1" ht="84" customHeight="1" x14ac:dyDescent="0.3">
      <c r="A33" s="8" t="s">
        <v>49</v>
      </c>
      <c r="B33" s="8" t="s">
        <v>50</v>
      </c>
      <c r="C33" s="8" t="s">
        <v>51</v>
      </c>
      <c r="D33" s="10">
        <v>156388</v>
      </c>
      <c r="E33" s="26" t="s">
        <v>68</v>
      </c>
      <c r="F33" s="45">
        <v>2</v>
      </c>
      <c r="G33" s="36">
        <f>SUM(199400+150000)</f>
        <v>349400</v>
      </c>
    </row>
    <row r="34" spans="1:7" s="11" customFormat="1" ht="84" customHeight="1" x14ac:dyDescent="0.3">
      <c r="A34" s="8" t="s">
        <v>52</v>
      </c>
      <c r="B34" s="8" t="s">
        <v>53</v>
      </c>
      <c r="C34" s="8" t="s">
        <v>54</v>
      </c>
      <c r="D34" s="10">
        <v>26500</v>
      </c>
      <c r="E34" s="26" t="s">
        <v>78</v>
      </c>
      <c r="F34" s="45">
        <v>0</v>
      </c>
      <c r="G34" s="36">
        <v>0</v>
      </c>
    </row>
    <row r="35" spans="1:7" s="11" customFormat="1" ht="37.5" x14ac:dyDescent="0.3">
      <c r="A35" s="8" t="s">
        <v>55</v>
      </c>
      <c r="B35" s="8" t="s">
        <v>50</v>
      </c>
      <c r="C35" s="8" t="s">
        <v>56</v>
      </c>
      <c r="D35" s="10">
        <v>150000</v>
      </c>
      <c r="E35" s="26" t="s">
        <v>69</v>
      </c>
      <c r="F35" s="45">
        <v>0</v>
      </c>
      <c r="G35" s="36">
        <v>0</v>
      </c>
    </row>
    <row r="36" spans="1:7" s="11" customFormat="1" ht="84" customHeight="1" x14ac:dyDescent="0.3">
      <c r="A36" s="8" t="s">
        <v>57</v>
      </c>
      <c r="B36" s="8" t="s">
        <v>50</v>
      </c>
      <c r="C36" s="9" t="s">
        <v>58</v>
      </c>
      <c r="D36" s="10">
        <v>250000</v>
      </c>
      <c r="E36" s="26" t="s">
        <v>68</v>
      </c>
      <c r="F36" s="45">
        <v>2</v>
      </c>
      <c r="G36" s="36">
        <f>SUM(69250+100000)</f>
        <v>169250</v>
      </c>
    </row>
    <row r="37" spans="1:7" ht="84.75" customHeight="1" x14ac:dyDescent="0.3">
      <c r="A37" s="8" t="s">
        <v>59</v>
      </c>
      <c r="B37" s="8" t="s">
        <v>60</v>
      </c>
      <c r="C37" s="8" t="s">
        <v>61</v>
      </c>
      <c r="D37" s="16">
        <v>75000</v>
      </c>
      <c r="E37" s="31" t="s">
        <v>70</v>
      </c>
      <c r="F37" s="50">
        <v>0</v>
      </c>
      <c r="G37" s="38">
        <v>0</v>
      </c>
    </row>
    <row r="38" spans="1:7" s="11" customFormat="1" ht="97.5" customHeight="1" x14ac:dyDescent="0.3">
      <c r="A38" s="5" t="s">
        <v>62</v>
      </c>
      <c r="B38" s="5" t="s">
        <v>63</v>
      </c>
      <c r="C38" s="5" t="s">
        <v>64</v>
      </c>
      <c r="D38" s="6">
        <v>15000</v>
      </c>
      <c r="E38" s="26" t="s">
        <v>79</v>
      </c>
      <c r="F38" s="45">
        <v>0</v>
      </c>
      <c r="G38" s="36">
        <v>0</v>
      </c>
    </row>
    <row r="39" spans="1:7" s="11" customFormat="1" ht="90.75" customHeight="1" x14ac:dyDescent="0.3">
      <c r="A39" s="5" t="s">
        <v>65</v>
      </c>
      <c r="B39" s="26" t="s">
        <v>66</v>
      </c>
      <c r="C39" s="5" t="s">
        <v>64</v>
      </c>
      <c r="D39" s="17">
        <v>12000</v>
      </c>
      <c r="E39" s="26" t="s">
        <v>71</v>
      </c>
      <c r="F39" s="45">
        <v>0</v>
      </c>
      <c r="G39" s="36">
        <v>0</v>
      </c>
    </row>
    <row r="40" spans="1:7" s="7" customFormat="1" x14ac:dyDescent="0.3">
      <c r="A40" s="27"/>
      <c r="B40" s="27"/>
      <c r="C40" s="27"/>
      <c r="D40" s="28"/>
      <c r="E40" s="28"/>
      <c r="F40" s="51"/>
      <c r="G40" s="34"/>
    </row>
    <row r="41" spans="1:7" s="7" customFormat="1" x14ac:dyDescent="0.3">
      <c r="A41" s="27"/>
      <c r="B41" s="27"/>
      <c r="C41" s="27"/>
      <c r="D41" s="28"/>
      <c r="E41" s="28"/>
      <c r="F41" s="51"/>
      <c r="G41" s="34"/>
    </row>
    <row r="42" spans="1:7" s="7" customFormat="1" x14ac:dyDescent="0.3">
      <c r="A42" s="27"/>
      <c r="B42" s="27"/>
      <c r="C42" s="27"/>
      <c r="D42" s="28"/>
      <c r="E42" s="28"/>
      <c r="F42" s="51"/>
      <c r="G42" s="34"/>
    </row>
    <row r="43" spans="1:7" s="7" customFormat="1" x14ac:dyDescent="0.3">
      <c r="A43" s="27"/>
      <c r="B43" s="27"/>
      <c r="C43" s="27"/>
      <c r="D43" s="28"/>
      <c r="E43" s="28"/>
      <c r="F43" s="51"/>
      <c r="G43" s="34"/>
    </row>
    <row r="44" spans="1:7" s="7" customFormat="1" x14ac:dyDescent="0.3">
      <c r="A44" s="27"/>
      <c r="B44" s="27"/>
      <c r="C44" s="27"/>
      <c r="D44" s="28"/>
      <c r="E44" s="28"/>
      <c r="F44" s="51"/>
      <c r="G44" s="34"/>
    </row>
    <row r="45" spans="1:7" s="7" customFormat="1" ht="44.25" customHeight="1" x14ac:dyDescent="0.3">
      <c r="A45" s="27"/>
      <c r="B45" s="27"/>
      <c r="C45" s="27"/>
      <c r="D45" s="28"/>
      <c r="E45" s="28"/>
      <c r="F45" s="51"/>
      <c r="G45" s="34"/>
    </row>
    <row r="46" spans="1:7" s="7" customFormat="1" ht="44.25" customHeight="1" x14ac:dyDescent="0.3">
      <c r="A46" s="27"/>
      <c r="B46" s="27"/>
      <c r="C46" s="27"/>
      <c r="D46" s="28"/>
      <c r="E46" s="28"/>
      <c r="F46" s="51"/>
      <c r="G46" s="34"/>
    </row>
    <row r="47" spans="1:7" s="7" customFormat="1" ht="44.25" customHeight="1" x14ac:dyDescent="0.3">
      <c r="A47" s="27"/>
      <c r="B47" s="27"/>
      <c r="C47" s="27"/>
      <c r="D47" s="28"/>
      <c r="E47" s="28"/>
      <c r="F47" s="51"/>
      <c r="G47" s="34"/>
    </row>
    <row r="48" spans="1:7" ht="44.25" customHeight="1" x14ac:dyDescent="0.3"/>
    <row r="49" spans="4:7" ht="44.25" customHeight="1" x14ac:dyDescent="0.3"/>
    <row r="50" spans="4:7" ht="44.25" customHeight="1" x14ac:dyDescent="0.3"/>
    <row r="51" spans="4:7" ht="44.25" customHeight="1" x14ac:dyDescent="0.3"/>
    <row r="52" spans="4:7" ht="44.25" customHeight="1" x14ac:dyDescent="0.3"/>
    <row r="53" spans="4:7" ht="44.25" customHeight="1" x14ac:dyDescent="0.3"/>
    <row r="54" spans="4:7" ht="44.25" customHeight="1" x14ac:dyDescent="0.3"/>
    <row r="55" spans="4:7" ht="44.25" customHeight="1" x14ac:dyDescent="0.3"/>
    <row r="56" spans="4:7" ht="44.25" customHeight="1" x14ac:dyDescent="0.3"/>
    <row r="57" spans="4:7" ht="44.25" customHeight="1" x14ac:dyDescent="0.3"/>
    <row r="58" spans="4:7" ht="44.25" customHeight="1" x14ac:dyDescent="0.3"/>
    <row r="59" spans="4:7" ht="44.25" customHeight="1" x14ac:dyDescent="0.3"/>
    <row r="60" spans="4:7" s="29" customFormat="1" ht="44.25" customHeight="1" x14ac:dyDescent="0.3">
      <c r="D60" s="30"/>
      <c r="E60" s="30"/>
      <c r="F60" s="52"/>
      <c r="G60" s="39"/>
    </row>
  </sheetData>
  <mergeCells count="10">
    <mergeCell ref="G3:G4"/>
    <mergeCell ref="G8:G9"/>
    <mergeCell ref="F3:F4"/>
    <mergeCell ref="F8:F9"/>
    <mergeCell ref="A2:G2"/>
    <mergeCell ref="A11:G11"/>
    <mergeCell ref="A24:E24"/>
    <mergeCell ref="A28:C28"/>
    <mergeCell ref="A15:G15"/>
    <mergeCell ref="A30:G30"/>
  </mergeCells>
  <printOptions horizontalCentered="1"/>
  <pageMargins left="0.27" right="0" top="0.44" bottom="0.25" header="0.25" footer="0.27"/>
  <pageSetup scale="46" fitToHeight="2" orientation="landscape" r:id="rId1"/>
  <headerFooter alignWithMargins="0">
    <oddHeader>&amp;C&amp;"Times New Roman,Bold"&amp;14 2015 CDBG Requests</oddHeader>
  </headerFooter>
  <rowBreaks count="2" manualBreakCount="2">
    <brk id="14" max="6" man="1"/>
    <brk id="2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 Suggested Alloc. - Summary</vt:lpstr>
      <vt:lpstr>'2015 Suggested Alloc. - Summary'!Print_Area</vt:lpstr>
    </vt:vector>
  </TitlesOfParts>
  <Company>County of Lehigh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A Moyer</dc:creator>
  <cp:lastModifiedBy>Frank  Kane</cp:lastModifiedBy>
  <cp:lastPrinted>2015-06-08T17:06:00Z</cp:lastPrinted>
  <dcterms:created xsi:type="dcterms:W3CDTF">2015-06-08T15:36:11Z</dcterms:created>
  <dcterms:modified xsi:type="dcterms:W3CDTF">2015-06-22T14:02:17Z</dcterms:modified>
</cp:coreProperties>
</file>